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Benefits\Catholic Family Medical Leave\Cost Estimator Tool\"/>
    </mc:Choice>
  </mc:AlternateContent>
  <xr:revisionPtr revIDLastSave="0" documentId="13_ncr:1_{FD99A83E-6FB5-4FCF-B1A2-29DE81ED36F2}" xr6:coauthVersionLast="47" xr6:coauthVersionMax="47" xr10:uidLastSave="{00000000-0000-0000-0000-000000000000}"/>
  <bookViews>
    <workbookView xWindow="5340" yWindow="3225" windowWidth="21600" windowHeight="12645" xr2:uid="{7E98B46B-AC22-4A92-9785-086F48FA52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30" i="1" s="1"/>
  <c r="B27" i="1"/>
  <c r="B28" i="1" s="1"/>
  <c r="B11" i="1"/>
  <c r="B17" i="1" s="1"/>
  <c r="B20" i="1" l="1"/>
  <c r="B21" i="1" s="1"/>
  <c r="B15" i="1"/>
  <c r="B16" i="1"/>
  <c r="B14" i="1"/>
  <c r="B22" i="1" l="1"/>
  <c r="B23" i="1"/>
  <c r="B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Shorter, Kerri</author>
  </authors>
  <commentList>
    <comment ref="B11" authorId="0" shapeId="0" xr:uid="{08C2BAB8-E7C2-4FCA-AC86-865596816450}">
      <text>
        <r>
          <rPr>
            <b/>
            <sz val="9"/>
            <color indexed="81"/>
            <rFont val="Tahoma"/>
            <family val="2"/>
          </rPr>
          <t>Hide</t>
        </r>
      </text>
    </comment>
  </commentList>
</comments>
</file>

<file path=xl/sharedStrings.xml><?xml version="1.0" encoding="utf-8"?>
<sst xmlns="http://schemas.openxmlformats.org/spreadsheetml/2006/main" count="34" uniqueCount="34">
  <si>
    <t>Annual Salary</t>
  </si>
  <si>
    <t>Annual Number of Pays (typically 26 or 21)</t>
  </si>
  <si>
    <t>Enter Annual Salary</t>
  </si>
  <si>
    <t>Enter Annual Number of Pays</t>
  </si>
  <si>
    <t>Paid Catholic Family and Medical Leave Program</t>
  </si>
  <si>
    <t>Estimator Tool</t>
  </si>
  <si>
    <t>Contributions</t>
  </si>
  <si>
    <t>Baseline - Total for Max of 10 Weeks</t>
  </si>
  <si>
    <t>Baseline &amp; Full - Total for Max of 10 Weeks</t>
  </si>
  <si>
    <t>Baseline - Per Week (40%)</t>
  </si>
  <si>
    <t>Baseline &amp; Full - Per Week (80%)</t>
  </si>
  <si>
    <t>Estimated Additional Tax Per Pay</t>
  </si>
  <si>
    <t>FICA/MHI</t>
  </si>
  <si>
    <t>Assuming 5% tax withholding</t>
  </si>
  <si>
    <t>Assuming 20% tax withholding</t>
  </si>
  <si>
    <t>Portion of employer CFML attributable to employee medical leave</t>
  </si>
  <si>
    <t>Amount is set up as taxable income, although employee can opt out of taxation in MyEnroll</t>
  </si>
  <si>
    <t xml:space="preserve">        Baseline - Medical</t>
  </si>
  <si>
    <t xml:space="preserve">Amount is not taxable </t>
  </si>
  <si>
    <t>Not taxable for employee's own medical leave, so long as employee did not opt out of taxable income setup. Taxable for family or bonding leave.</t>
  </si>
  <si>
    <t>Not taxable for employee's own medical leave. Taxable for family or bonding leave.</t>
  </si>
  <si>
    <t xml:space="preserve">        Baseline - Family</t>
  </si>
  <si>
    <t>60% (0.342%)</t>
  </si>
  <si>
    <t>Federal income tax withholding</t>
  </si>
  <si>
    <t>MA income tax withholding</t>
  </si>
  <si>
    <t>Benefit Payments*</t>
  </si>
  <si>
    <t>After-tax deduction</t>
  </si>
  <si>
    <t>Baseline Contribution - Taxable Income Estimate (Per pay period, assuming 26 per year)</t>
  </si>
  <si>
    <t>Baseline: Employer Contribution - Per Pay Period</t>
  </si>
  <si>
    <t>Full: Voluntary Employee Contribution - Per Pay Period</t>
  </si>
  <si>
    <r>
      <t xml:space="preserve">*Dollar amounts listed in lines 25-28 represent </t>
    </r>
    <r>
      <rPr>
        <b/>
        <sz val="12"/>
        <rFont val="Le Monde Livre Std"/>
        <family val="1"/>
      </rPr>
      <t>gross</t>
    </r>
    <r>
      <rPr>
        <sz val="12"/>
        <rFont val="Le Monde Livre Std"/>
        <family val="1"/>
      </rPr>
      <t xml:space="preserve"> dollar amounts, the taxability of which depend on an employee's CFML elections.  See above for taxation information.</t>
    </r>
  </si>
  <si>
    <t xml:space="preserve">This Estimator is for informal use only, is not a guarantee of payment, and does not constitute tax advice.  </t>
  </si>
  <si>
    <t>For assistance in determining this average, please contact the Benefits Department at CFML@rcab.org or by calling 617-746-5665.</t>
  </si>
  <si>
    <t>Your CFML payments will be based on an average of the last 12 months of pay you received prior to your leave start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</si>
</sst>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Le Monde Livre Std"/>
      <family val="1"/>
    </font>
    <font>
      <sz val="12"/>
      <name val="Le Monde Livre Std"/>
      <family val="1"/>
    </font>
    <font>
      <b/>
      <sz val="14"/>
      <name val="Le Monde Livre Std"/>
      <family val="1"/>
    </font>
    <font>
      <b/>
      <sz val="12"/>
      <color theme="0"/>
      <name val="Le Monde Livre Std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44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Border="1" applyAlignment="1">
      <alignment horizontal="left" indent="4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11" xfId="0" applyFont="1" applyBorder="1"/>
    <xf numFmtId="44" fontId="2" fillId="0" borderId="11" xfId="1" applyFont="1" applyBorder="1" applyAlignment="1">
      <alignment horizontal="center" vertical="center"/>
    </xf>
    <xf numFmtId="0" fontId="3" fillId="0" borderId="5" xfId="0" applyFont="1" applyBorder="1" applyAlignment="1">
      <alignment horizontal="left" indent="4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</xdr:row>
      <xdr:rowOff>38101</xdr:rowOff>
    </xdr:from>
    <xdr:to>
      <xdr:col>0</xdr:col>
      <xdr:colOff>2057400</xdr:colOff>
      <xdr:row>4</xdr:row>
      <xdr:rowOff>195599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B6A87-7B92-ED3E-4774-4BB6E756C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85751"/>
          <a:ext cx="962025" cy="976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1EF5-40E4-4B4A-94F1-26C7835A62C5}">
  <sheetPr>
    <pageSetUpPr fitToPage="1"/>
  </sheetPr>
  <dimension ref="A3:D33"/>
  <sheetViews>
    <sheetView tabSelected="1" zoomScale="81" zoomScaleNormal="81" workbookViewId="0">
      <selection activeCell="A7" sqref="A7:D7"/>
    </sheetView>
  </sheetViews>
  <sheetFormatPr defaultColWidth="8.85546875" defaultRowHeight="15.75"/>
  <cols>
    <col min="1" max="1" width="66.85546875" style="1" bestFit="1" customWidth="1"/>
    <col min="2" max="2" width="12.5703125" style="2" bestFit="1" customWidth="1"/>
    <col min="3" max="3" width="31.85546875" style="1" bestFit="1" customWidth="1"/>
    <col min="4" max="4" width="69.28515625" style="1" customWidth="1"/>
    <col min="5" max="16384" width="8.85546875" style="1"/>
  </cols>
  <sheetData>
    <row r="3" spans="1:4" ht="18.75">
      <c r="A3" s="33" t="s">
        <v>4</v>
      </c>
      <c r="B3" s="33"/>
      <c r="C3" s="33"/>
      <c r="D3" s="33"/>
    </row>
    <row r="4" spans="1:4" ht="18.75">
      <c r="A4" s="33" t="s">
        <v>5</v>
      </c>
      <c r="B4" s="33"/>
      <c r="C4" s="33"/>
      <c r="D4" s="33"/>
    </row>
    <row r="6" spans="1:4">
      <c r="A6" s="42" t="s">
        <v>33</v>
      </c>
      <c r="B6" s="42"/>
      <c r="C6" s="42"/>
      <c r="D6" s="42"/>
    </row>
    <row r="7" spans="1:4">
      <c r="A7" s="42" t="s">
        <v>32</v>
      </c>
      <c r="B7" s="42"/>
      <c r="C7" s="42"/>
      <c r="D7" s="42"/>
    </row>
    <row r="9" spans="1:4">
      <c r="A9" s="5" t="s">
        <v>0</v>
      </c>
      <c r="B9" s="6">
        <v>50000</v>
      </c>
      <c r="C9" s="5" t="s">
        <v>2</v>
      </c>
    </row>
    <row r="10" spans="1:4">
      <c r="A10" s="5" t="s">
        <v>1</v>
      </c>
      <c r="B10" s="7">
        <v>26</v>
      </c>
      <c r="C10" s="5" t="s">
        <v>3</v>
      </c>
    </row>
    <row r="11" spans="1:4">
      <c r="B11" s="3">
        <f>B9/B10</f>
        <v>1923.0769230769231</v>
      </c>
    </row>
    <row r="12" spans="1:4" ht="16.5" thickBot="1"/>
    <row r="13" spans="1:4">
      <c r="A13" s="34" t="s">
        <v>6</v>
      </c>
      <c r="B13" s="35"/>
      <c r="C13" s="35"/>
      <c r="D13" s="36"/>
    </row>
    <row r="14" spans="1:4">
      <c r="A14" s="12" t="s">
        <v>28</v>
      </c>
      <c r="B14" s="8">
        <f>B11*C14</f>
        <v>10.961538461538462</v>
      </c>
      <c r="C14" s="9">
        <v>5.7000000000000002E-3</v>
      </c>
      <c r="D14" s="13"/>
    </row>
    <row r="15" spans="1:4" s="4" customFormat="1" ht="31.5">
      <c r="A15" s="14" t="s">
        <v>17</v>
      </c>
      <c r="B15" s="8">
        <f>B11*C15</f>
        <v>6.5769230769230766</v>
      </c>
      <c r="C15" s="11">
        <v>3.4199999999999999E-3</v>
      </c>
      <c r="D15" s="15" t="s">
        <v>16</v>
      </c>
    </row>
    <row r="16" spans="1:4" s="4" customFormat="1" ht="30" customHeight="1">
      <c r="A16" s="14" t="s">
        <v>21</v>
      </c>
      <c r="B16" s="8">
        <f>B11*C16</f>
        <v>4.3846153846153841</v>
      </c>
      <c r="C16" s="11">
        <v>2.2799999999999999E-3</v>
      </c>
      <c r="D16" s="13" t="s">
        <v>18</v>
      </c>
    </row>
    <row r="17" spans="1:4">
      <c r="A17" s="12" t="s">
        <v>29</v>
      </c>
      <c r="B17" s="8">
        <f>B11*C17</f>
        <v>10.961538461538462</v>
      </c>
      <c r="C17" s="9">
        <v>5.7000000000000002E-3</v>
      </c>
      <c r="D17" s="13" t="s">
        <v>26</v>
      </c>
    </row>
    <row r="18" spans="1:4">
      <c r="A18" s="20"/>
      <c r="B18" s="21"/>
      <c r="C18" s="22"/>
      <c r="D18" s="23"/>
    </row>
    <row r="19" spans="1:4">
      <c r="A19" s="40" t="s">
        <v>27</v>
      </c>
      <c r="B19" s="40"/>
      <c r="C19" s="40"/>
      <c r="D19" s="40"/>
    </row>
    <row r="20" spans="1:4">
      <c r="A20" s="5" t="s">
        <v>15</v>
      </c>
      <c r="B20" s="8">
        <f>B11*0.00342</f>
        <v>6.5769230769230766</v>
      </c>
      <c r="C20" s="10" t="s">
        <v>22</v>
      </c>
      <c r="D20" s="5"/>
    </row>
    <row r="21" spans="1:4">
      <c r="A21" s="24" t="s">
        <v>23</v>
      </c>
      <c r="B21" s="8">
        <f>B20*0.2</f>
        <v>1.3153846153846154</v>
      </c>
      <c r="C21" s="10" t="s">
        <v>14</v>
      </c>
      <c r="D21" s="5"/>
    </row>
    <row r="22" spans="1:4">
      <c r="A22" s="24" t="s">
        <v>24</v>
      </c>
      <c r="B22" s="8">
        <f>B20*0.05</f>
        <v>0.32884615384615384</v>
      </c>
      <c r="C22" s="10" t="s">
        <v>13</v>
      </c>
      <c r="D22" s="5"/>
    </row>
    <row r="23" spans="1:4">
      <c r="A23" s="24" t="s">
        <v>12</v>
      </c>
      <c r="B23" s="8">
        <f>B20*0.0765</f>
        <v>0.50313461538461535</v>
      </c>
      <c r="C23" s="25">
        <v>7.6499999999999999E-2</v>
      </c>
      <c r="D23" s="5"/>
    </row>
    <row r="24" spans="1:4">
      <c r="A24" s="26" t="s">
        <v>11</v>
      </c>
      <c r="B24" s="27">
        <f>SUM(B21:B23)</f>
        <v>2.1473653846153846</v>
      </c>
      <c r="C24" s="10"/>
      <c r="D24" s="5"/>
    </row>
    <row r="25" spans="1:4" ht="16.5" thickBot="1">
      <c r="A25" s="29"/>
      <c r="B25" s="30"/>
      <c r="C25" s="21"/>
      <c r="D25" s="22"/>
    </row>
    <row r="26" spans="1:4">
      <c r="A26" s="37" t="s">
        <v>25</v>
      </c>
      <c r="B26" s="38"/>
      <c r="C26" s="38"/>
      <c r="D26" s="39"/>
    </row>
    <row r="27" spans="1:4">
      <c r="A27" s="12" t="s">
        <v>9</v>
      </c>
      <c r="B27" s="8">
        <f>(B9/52)*0.4</f>
        <v>384.61538461538464</v>
      </c>
      <c r="C27" s="28"/>
      <c r="D27" s="41" t="s">
        <v>19</v>
      </c>
    </row>
    <row r="28" spans="1:4">
      <c r="A28" s="31" t="s">
        <v>7</v>
      </c>
      <c r="B28" s="8">
        <f>B27*10</f>
        <v>3846.1538461538466</v>
      </c>
      <c r="C28" s="28"/>
      <c r="D28" s="41"/>
    </row>
    <row r="29" spans="1:4">
      <c r="A29" s="12" t="s">
        <v>10</v>
      </c>
      <c r="B29" s="8">
        <f>(B9/52)*0.8</f>
        <v>769.23076923076928</v>
      </c>
      <c r="C29" s="28"/>
      <c r="D29" s="41" t="s">
        <v>20</v>
      </c>
    </row>
    <row r="30" spans="1:4">
      <c r="A30" s="31" t="s">
        <v>8</v>
      </c>
      <c r="B30" s="8">
        <f>B29*10</f>
        <v>7692.3076923076933</v>
      </c>
      <c r="C30" s="5"/>
      <c r="D30" s="41"/>
    </row>
    <row r="31" spans="1:4" ht="16.5" thickBot="1">
      <c r="A31" s="16" t="s">
        <v>30</v>
      </c>
      <c r="B31" s="17"/>
      <c r="C31" s="18"/>
      <c r="D31" s="19"/>
    </row>
    <row r="32" spans="1:4">
      <c r="C32" s="2"/>
    </row>
    <row r="33" spans="1:4">
      <c r="A33" s="32" t="s">
        <v>31</v>
      </c>
      <c r="B33" s="32"/>
      <c r="C33" s="32"/>
      <c r="D33" s="32"/>
    </row>
  </sheetData>
  <mergeCells count="10">
    <mergeCell ref="A33:D33"/>
    <mergeCell ref="A3:D3"/>
    <mergeCell ref="A4:D4"/>
    <mergeCell ref="A13:D13"/>
    <mergeCell ref="A26:D26"/>
    <mergeCell ref="A19:D19"/>
    <mergeCell ref="D27:D28"/>
    <mergeCell ref="D29:D30"/>
    <mergeCell ref="A6:D6"/>
    <mergeCell ref="A7:D7"/>
  </mergeCells>
  <pageMargins left="0.25" right="0.25" top="0.75" bottom="0.75" header="0.3" footer="0.3"/>
  <pageSetup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Shorter, Kerri</dc:creator>
  <cp:lastModifiedBy>Field, Jonathan</cp:lastModifiedBy>
  <cp:lastPrinted>2024-09-30T17:52:58Z</cp:lastPrinted>
  <dcterms:created xsi:type="dcterms:W3CDTF">2024-08-21T20:26:39Z</dcterms:created>
  <dcterms:modified xsi:type="dcterms:W3CDTF">2025-09-19T18:30:42Z</dcterms:modified>
</cp:coreProperties>
</file>